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93" yWindow="-93" windowWidth="25787" windowHeight="13867"/>
  </bookViews>
  <sheets>
    <sheet name="اعتبارسنجی شبا" sheetId="1" r:id="rId1"/>
    <sheet name="بانک‌ها" sheetId="2" r:id="rId2"/>
    <sheet name="محاسبات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1" l="1"/>
  <c r="C4" i="1"/>
  <c r="C5" i="1" l="1"/>
  <c r="C7" i="1"/>
  <c r="C6" i="1"/>
  <c r="C8" i="1"/>
  <c r="C12" i="1"/>
  <c r="C13" i="1" s="1"/>
  <c r="B3" i="3" l="1"/>
  <c r="B4" i="3"/>
  <c r="B6" i="3"/>
  <c r="B7" i="3"/>
  <c r="B8" i="3"/>
  <c r="B10" i="3"/>
  <c r="B11" i="3"/>
  <c r="B12" i="3"/>
  <c r="B13" i="3"/>
  <c r="B14" i="3"/>
  <c r="B15" i="3"/>
  <c r="B16" i="3"/>
  <c r="B17" i="3"/>
  <c r="B18" i="3"/>
  <c r="B19" i="3"/>
  <c r="B20" i="3"/>
  <c r="B21" i="3"/>
  <c r="B22" i="3"/>
  <c r="B23" i="3"/>
  <c r="B24" i="3"/>
  <c r="B25" i="3"/>
  <c r="B26" i="3"/>
  <c r="B27" i="3"/>
  <c r="B29" i="3"/>
  <c r="B2" i="3"/>
  <c r="C2" i="3" s="1"/>
  <c r="B5" i="3"/>
  <c r="B9" i="3"/>
  <c r="B28" i="3"/>
  <c r="C3" i="3" l="1"/>
  <c r="C4" i="3" s="1"/>
  <c r="C5" i="3" s="1"/>
  <c r="C6" i="3" s="1"/>
  <c r="C7" i="3" s="1"/>
  <c r="C8" i="3" s="1"/>
  <c r="C9" i="3" s="1"/>
  <c r="C10" i="3" s="1"/>
  <c r="C11" i="3" s="1"/>
  <c r="C12" i="3" s="1"/>
  <c r="C13" i="3" s="1"/>
  <c r="C14" i="3" s="1"/>
  <c r="C15" i="3" s="1"/>
  <c r="C16" i="3" s="1"/>
  <c r="C17" i="3" s="1"/>
  <c r="C18" i="3" s="1"/>
  <c r="C19" i="3" s="1"/>
  <c r="C20" i="3" s="1"/>
  <c r="C21" i="3" s="1"/>
  <c r="C22" i="3" s="1"/>
  <c r="C23" i="3" s="1"/>
  <c r="C24" i="3" s="1"/>
  <c r="C25" i="3" s="1"/>
  <c r="C26" i="3" s="1"/>
  <c r="C27" i="3" s="1"/>
  <c r="C28" i="3" s="1"/>
  <c r="C29" i="3" s="1"/>
  <c r="C31" i="3" s="1"/>
  <c r="C9" i="1" s="1"/>
  <c r="C14" i="1" l="1"/>
  <c r="C11" i="1"/>
</calcChain>
</file>

<file path=xl/sharedStrings.xml><?xml version="1.0" encoding="utf-8"?>
<sst xmlns="http://schemas.openxmlformats.org/spreadsheetml/2006/main" count="123" uniqueCount="90">
  <si>
    <t>اعتبارسنجی شماره شبا ایران (IBAN)</t>
  </si>
  <si>
    <t>شماره شبا</t>
  </si>
  <si>
    <t>نسخه پاک‌سازی‌شده</t>
  </si>
  <si>
    <t>تعداد کاراکتر</t>
  </si>
  <si>
    <t>کشور</t>
  </si>
  <si>
    <t>رشته پس از جابه‌جایی</t>
  </si>
  <si>
    <t>رشته عددی برای MOD 97</t>
  </si>
  <si>
    <t>باقیمانده MOD 97</t>
  </si>
  <si>
    <t>نتیجه</t>
  </si>
  <si>
    <t>توضیح</t>
  </si>
  <si>
    <t>کد بانک</t>
  </si>
  <si>
    <t>نام بانک</t>
  </si>
  <si>
    <t>وضعیت شبا</t>
  </si>
  <si>
    <t>منبع</t>
  </si>
  <si>
    <t>010</t>
  </si>
  <si>
    <t>بانک مرکزی جمهوری اسلامی ایران</t>
  </si>
  <si>
    <t>https://github.com/smohamadabedy/shaba</t>
  </si>
  <si>
    <t>011</t>
  </si>
  <si>
    <t>بانک صنعت و معدن</t>
  </si>
  <si>
    <t>https://nextofx.com/blog/iban-sheba-guide</t>
  </si>
  <si>
    <t>012</t>
  </si>
  <si>
    <t>بانک ملت</t>
  </si>
  <si>
    <t>013</t>
  </si>
  <si>
    <t>بانک رفاه کارگران</t>
  </si>
  <si>
    <t>014</t>
  </si>
  <si>
    <t>بانک مسکن</t>
  </si>
  <si>
    <t>015</t>
  </si>
  <si>
    <t>بانک سپه</t>
  </si>
  <si>
    <t>016</t>
  </si>
  <si>
    <t>بانک کشاورزی</t>
  </si>
  <si>
    <t>017</t>
  </si>
  <si>
    <t>بانک ملی ایران</t>
  </si>
  <si>
    <t>018</t>
  </si>
  <si>
    <t>بانک تجارت</t>
  </si>
  <si>
    <t>019</t>
  </si>
  <si>
    <t>بانک صادرات ایران</t>
  </si>
  <si>
    <t>020</t>
  </si>
  <si>
    <t>بانک توسعه صادرات</t>
  </si>
  <si>
    <t>021</t>
  </si>
  <si>
    <t>پست بانک ایران</t>
  </si>
  <si>
    <t>022</t>
  </si>
  <si>
    <t>بانک توسعه تعاون</t>
  </si>
  <si>
    <t>051</t>
  </si>
  <si>
    <t>مؤسسه اعتباری توسعه (قدیمی)</t>
  </si>
  <si>
    <t>https://vandarpay.github.io/docs/banks/</t>
  </si>
  <si>
    <t>052</t>
  </si>
  <si>
    <t>بانک قوامین (قدیمی/ادغام‌شده)</t>
  </si>
  <si>
    <t>053</t>
  </si>
  <si>
    <t>بانک کارآفرین</t>
  </si>
  <si>
    <t>054</t>
  </si>
  <si>
    <t>بانک پارسیان</t>
  </si>
  <si>
    <t>055</t>
  </si>
  <si>
    <t>بانک اقتصاد نوین</t>
  </si>
  <si>
    <t>056</t>
  </si>
  <si>
    <t>بانک سامان</t>
  </si>
  <si>
    <t>057</t>
  </si>
  <si>
    <t>بانک پاسارگاد</t>
  </si>
  <si>
    <t>058</t>
  </si>
  <si>
    <t>بانک سرمایه</t>
  </si>
  <si>
    <t>059</t>
  </si>
  <si>
    <t>بانک سینا</t>
  </si>
  <si>
    <t>060</t>
  </si>
  <si>
    <t>بانک قرض‌الحسنه مهر ایران</t>
  </si>
  <si>
    <t>061</t>
  </si>
  <si>
    <t>بانک شهر</t>
  </si>
  <si>
    <t>062</t>
  </si>
  <si>
    <t>بانک آینده</t>
  </si>
  <si>
    <t>063</t>
  </si>
  <si>
    <t>بانک انصار (قدیمی/ادغام‌شده)</t>
  </si>
  <si>
    <t>064</t>
  </si>
  <si>
    <t>بانک گردشگری</t>
  </si>
  <si>
    <t>065</t>
  </si>
  <si>
    <t>بانک حکمت ایرانیان (قدیمی/ادغام‌شده)</t>
  </si>
  <si>
    <t>066</t>
  </si>
  <si>
    <t>بانک دی</t>
  </si>
  <si>
    <t>069</t>
  </si>
  <si>
    <t>بانک ایران زمین</t>
  </si>
  <si>
    <t>070</t>
  </si>
  <si>
    <t>بانک قرض‌الحسنه رسالت</t>
  </si>
  <si>
    <t>075</t>
  </si>
  <si>
    <t>مؤسسه اعتباری ملل</t>
  </si>
  <si>
    <t>078</t>
  </si>
  <si>
    <t>بانک خاورمیانه</t>
  </si>
  <si>
    <t>095</t>
  </si>
  <si>
    <t>بانک ایران و ونزوئلا</t>
  </si>
  <si>
    <t>جایگاه</t>
  </si>
  <si>
    <t>رقم</t>
  </si>
  <si>
    <t>باقیمانده مرحله‌ای</t>
  </si>
  <si>
    <t>نتیجه نهایی</t>
  </si>
  <si>
    <t>IR110120010000005481925251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</si>
</sst>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name val="Carlito"/>
    </font>
    <font>
      <b/>
      <sz val="11"/>
      <color rgb="FFFFFFFF"/>
      <name val="Carlito"/>
    </font>
    <font>
      <sz val="11"/>
      <name val="Vazirmatn"/>
    </font>
    <font>
      <b/>
      <sz val="18"/>
      <color rgb="FFFFFFFF"/>
      <name val="Vazirmatn"/>
    </font>
    <font>
      <b/>
      <sz val="11"/>
      <color rgb="FF1E3A8A"/>
      <name val="Vazirmatn"/>
    </font>
    <font>
      <b/>
      <sz val="15"/>
      <color rgb="FF0F172A"/>
      <name val="Vazirmatn"/>
    </font>
    <font>
      <b/>
      <sz val="11"/>
      <color rgb="FF334155"/>
      <name val="Vazirmatn"/>
    </font>
    <font>
      <sz val="11"/>
      <color rgb="FF0F172A"/>
      <name val="Vazirmatn"/>
    </font>
    <font>
      <b/>
      <sz val="11"/>
      <color rgb="FF0F172A"/>
      <name val="Vazirmatn"/>
    </font>
    <font>
      <b/>
      <sz val="14"/>
      <color rgb="FF1E3A8A"/>
      <name val="Vazirmatn"/>
    </font>
    <font>
      <b/>
      <sz val="14"/>
      <color rgb="FF166534"/>
      <name val="Vazirmatn"/>
    </font>
  </fonts>
  <fills count="11">
    <fill>
      <patternFill patternType="none"/>
    </fill>
    <fill>
      <patternFill patternType="gray125"/>
    </fill>
    <fill>
      <patternFill patternType="solid">
        <fgColor rgb="FF1D4ED8"/>
      </patternFill>
    </fill>
    <fill>
      <patternFill patternType="solid">
        <fgColor rgb="FFDBEAFE"/>
      </patternFill>
    </fill>
    <fill>
      <patternFill patternType="solid">
        <fgColor rgb="FFFFFFFF"/>
      </patternFill>
    </fill>
    <fill>
      <patternFill patternType="solid">
        <fgColor rgb="FFF1F5F9"/>
      </patternFill>
    </fill>
    <fill>
      <patternFill patternType="solid">
        <fgColor rgb="FFDBEAFE"/>
      </patternFill>
    </fill>
    <fill>
      <patternFill patternType="solid">
        <fgColor rgb="FFF8FAFC"/>
      </patternFill>
    </fill>
    <fill>
      <patternFill patternType="solid">
        <fgColor rgb="FFECFDF5"/>
      </patternFill>
    </fill>
    <fill>
      <patternFill patternType="solid">
        <fgColor rgb="FF1D4ED8"/>
      </patternFill>
    </fill>
    <fill>
      <patternFill patternType="solid">
        <fgColor rgb="FF64748B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9" borderId="0" xfId="0" applyFont="1" applyFill="1" applyAlignment="1">
      <alignment horizontal="center"/>
    </xf>
    <xf numFmtId="0" fontId="0" fillId="7" borderId="0" xfId="0" applyFill="1" applyAlignment="1">
      <alignment vertical="center"/>
    </xf>
    <xf numFmtId="49" fontId="1" fillId="9" borderId="0" xfId="0" applyNumberFormat="1" applyFont="1" applyFill="1" applyAlignment="1">
      <alignment horizontal="center"/>
    </xf>
    <xf numFmtId="49" fontId="0" fillId="7" borderId="0" xfId="0" applyNumberFormat="1" applyFill="1" applyAlignment="1">
      <alignment vertical="center"/>
    </xf>
    <xf numFmtId="0" fontId="1" fillId="10" borderId="0" xfId="0" applyFont="1" applyFill="1"/>
    <xf numFmtId="0" fontId="2" fillId="0" borderId="0" xfId="0" applyFont="1"/>
    <xf numFmtId="0" fontId="9" fillId="6" borderId="7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6" fillId="5" borderId="5" xfId="0" applyFont="1" applyFill="1" applyBorder="1" applyAlignment="1">
      <alignment vertical="center"/>
    </xf>
    <xf numFmtId="0" fontId="4" fillId="6" borderId="5" xfId="0" applyFont="1" applyFill="1" applyBorder="1" applyAlignment="1">
      <alignment vertical="center"/>
    </xf>
    <xf numFmtId="0" fontId="9" fillId="6" borderId="5" xfId="0" applyFont="1" applyFill="1" applyBorder="1" applyAlignment="1">
      <alignment vertical="center"/>
    </xf>
    <xf numFmtId="0" fontId="8" fillId="7" borderId="8" xfId="0" applyFont="1" applyFill="1" applyBorder="1" applyAlignment="1">
      <alignment horizontal="center" vertical="center" wrapText="1"/>
    </xf>
    <xf numFmtId="0" fontId="8" fillId="7" borderId="9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/>
    </xf>
    <xf numFmtId="0" fontId="10" fillId="8" borderId="6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8" fillId="7" borderId="6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/>
    </xf>
    <xf numFmtId="49" fontId="5" fillId="4" borderId="6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2">
    <dxf>
      <font>
        <b/>
        <color rgb="FF991B1B"/>
      </font>
      <fill>
        <patternFill>
          <bgColor rgb="FFFEE2E2"/>
        </patternFill>
      </fill>
    </dxf>
    <dxf>
      <font>
        <b/>
        <color rgb="FF166534"/>
      </font>
      <fill>
        <patternFill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5"/>
  <sheetViews>
    <sheetView showGridLines="0" rightToLeft="1" tabSelected="1" workbookViewId="0">
      <selection activeCell="E18" sqref="E18"/>
    </sheetView>
  </sheetViews>
  <sheetFormatPr defaultRowHeight="13.7"/>
  <cols>
    <col min="1" max="1" width="2.6640625" customWidth="1"/>
    <col min="2" max="2" width="20" customWidth="1"/>
    <col min="3" max="8" width="12.94140625" customWidth="1"/>
  </cols>
  <sheetData>
    <row r="1" spans="2:8" s="6" customFormat="1" ht="18.45" customHeight="1" thickBot="1"/>
    <row r="2" spans="2:8" s="6" customFormat="1" ht="37.700000000000003" customHeight="1" thickTop="1">
      <c r="B2" s="21" t="s">
        <v>0</v>
      </c>
      <c r="C2" s="22"/>
      <c r="D2" s="22"/>
      <c r="E2" s="22"/>
      <c r="F2" s="22"/>
      <c r="G2" s="22"/>
      <c r="H2" s="23"/>
    </row>
    <row r="3" spans="2:8" s="9" customFormat="1" ht="27" customHeight="1">
      <c r="B3" s="8" t="s">
        <v>1</v>
      </c>
      <c r="C3" s="24" t="s">
        <v>89</v>
      </c>
      <c r="D3" s="24"/>
      <c r="E3" s="24"/>
      <c r="F3" s="24"/>
      <c r="G3" s="24"/>
      <c r="H3" s="25"/>
    </row>
    <row r="4" spans="2:8" s="9" customFormat="1" ht="27" customHeight="1">
      <c r="B4" s="10" t="s">
        <v>2</v>
      </c>
      <c r="C4" s="19" t="str">
        <f>UPPER(SUBSTITUTE(SUBSTITUTE(C3," ",""),"-",""))</f>
        <v>IR110120010000005481925251</v>
      </c>
      <c r="D4" s="19"/>
      <c r="E4" s="19"/>
      <c r="F4" s="19"/>
      <c r="G4" s="19"/>
      <c r="H4" s="20"/>
    </row>
    <row r="5" spans="2:8" s="9" customFormat="1" ht="27" customHeight="1">
      <c r="B5" s="10" t="s">
        <v>3</v>
      </c>
      <c r="C5" s="19">
        <f>LEN(C4)</f>
        <v>26</v>
      </c>
      <c r="D5" s="19"/>
      <c r="E5" s="19"/>
      <c r="F5" s="19"/>
      <c r="G5" s="19"/>
      <c r="H5" s="20"/>
    </row>
    <row r="6" spans="2:8" s="9" customFormat="1" ht="27" customHeight="1">
      <c r="B6" s="10" t="s">
        <v>4</v>
      </c>
      <c r="C6" s="19" t="str">
        <f>LEFT(C4,2)</f>
        <v>IR</v>
      </c>
      <c r="D6" s="19"/>
      <c r="E6" s="19"/>
      <c r="F6" s="19"/>
      <c r="G6" s="19"/>
      <c r="H6" s="20"/>
    </row>
    <row r="7" spans="2:8" s="9" customFormat="1" ht="27" customHeight="1">
      <c r="B7" s="10" t="s">
        <v>5</v>
      </c>
      <c r="C7" s="19" t="str">
        <f>MID(C4,5,22)&amp;LEFT(C4,4)</f>
        <v>0120010000005481925251IR11</v>
      </c>
      <c r="D7" s="19"/>
      <c r="E7" s="19"/>
      <c r="F7" s="19"/>
      <c r="G7" s="19"/>
      <c r="H7" s="20"/>
    </row>
    <row r="8" spans="2:8" s="9" customFormat="1" ht="27" customHeight="1">
      <c r="B8" s="10" t="s">
        <v>6</v>
      </c>
      <c r="C8" s="19" t="str">
        <f>MID(C4,5,22)&amp;"1827"&amp;MID(C4,3,2)</f>
        <v>0120010000005481925251182711</v>
      </c>
      <c r="D8" s="19"/>
      <c r="E8" s="19"/>
      <c r="F8" s="19"/>
      <c r="G8" s="19"/>
      <c r="H8" s="20"/>
    </row>
    <row r="9" spans="2:8" s="9" customFormat="1" ht="27" customHeight="1">
      <c r="B9" s="10" t="s">
        <v>7</v>
      </c>
      <c r="C9" s="19">
        <f>IF(OR(LEN(C4)&lt;&gt;26,LEFT(C4,2)&lt;&gt;"IR",NOT(ISNUMBER(--MID(C4,3,24)))),"",محاسبات!C31)</f>
        <v>1</v>
      </c>
      <c r="D9" s="19"/>
      <c r="E9" s="19"/>
      <c r="F9" s="19"/>
      <c r="G9" s="19"/>
      <c r="H9" s="20"/>
    </row>
    <row r="10" spans="2:8" s="9" customFormat="1" ht="27" customHeight="1">
      <c r="B10" s="10" t="s">
        <v>8</v>
      </c>
      <c r="C10" s="19" t="str">
        <f>IF(OR(LEN(C4)&lt;&gt;26,LEFT(C4,2)&lt;&gt;"IR",NOT(ISNUMBER(--MID(C4,3,24)))),"فرمت نامعتبر",IF(C9=1,"✓ شبا از نظر ساختاری معتبر است","✗ شبا نامعتبر است"))</f>
        <v>✓ شبا از نظر ساختاری معتبر است</v>
      </c>
      <c r="D10" s="19"/>
      <c r="E10" s="19"/>
      <c r="F10" s="19"/>
      <c r="G10" s="19"/>
      <c r="H10" s="20"/>
    </row>
    <row r="11" spans="2:8" s="9" customFormat="1" ht="27" customHeight="1">
      <c r="B11" s="10" t="s">
        <v>9</v>
      </c>
      <c r="C11" s="19" t="str">
        <f>IF(C9=1,"باقیمانده تقسیم رشته عددی بر 97 برابر 1 است.","برای شبای معتبر، باقیمانده MOD 97 باید دقیقاً برابر 1 باشد.")</f>
        <v>باقیمانده تقسیم رشته عددی بر 97 برابر 1 است.</v>
      </c>
      <c r="D11" s="19"/>
      <c r="E11" s="19"/>
      <c r="F11" s="19"/>
      <c r="G11" s="19"/>
      <c r="H11" s="20"/>
    </row>
    <row r="12" spans="2:8" s="9" customFormat="1" ht="27" customHeight="1">
      <c r="B12" s="11" t="s">
        <v>10</v>
      </c>
      <c r="C12" s="17" t="str">
        <f>IF(AND(LEN(C4)=26,LEFT(C4,2)="IR"),MID(C4,5,3),"")</f>
        <v>012</v>
      </c>
      <c r="D12" s="17"/>
      <c r="E12" s="17"/>
      <c r="F12" s="17"/>
      <c r="G12" s="17"/>
      <c r="H12" s="18"/>
    </row>
    <row r="13" spans="2:8" s="9" customFormat="1" ht="27" customHeight="1">
      <c r="B13" s="12" t="s">
        <v>11</v>
      </c>
      <c r="C13" s="15" t="str">
        <f>IF(C12="","",IFERROR(VLOOKUP(C12,بانک‌ها!$A$2:$B$35,2,FALSE),"کد بانک در فهرست یافت نشد"))</f>
        <v>بانک ملت</v>
      </c>
      <c r="D13" s="15"/>
      <c r="E13" s="15"/>
      <c r="F13" s="15"/>
      <c r="G13" s="15"/>
      <c r="H13" s="16"/>
    </row>
    <row r="14" spans="2:8" s="9" customFormat="1" ht="27" customHeight="1" thickBot="1">
      <c r="B14" s="7" t="s">
        <v>12</v>
      </c>
      <c r="C14" s="13" t="str">
        <f>C10</f>
        <v>✓ شبا از نظر ساختاری معتبر است</v>
      </c>
      <c r="D14" s="13"/>
      <c r="E14" s="13"/>
      <c r="F14" s="13"/>
      <c r="G14" s="13"/>
      <c r="H14" s="14"/>
    </row>
    <row r="15" spans="2:8" ht="14" thickTop="1"/>
  </sheetData>
  <mergeCells count="13">
    <mergeCell ref="B2:H2"/>
    <mergeCell ref="C3:H3"/>
    <mergeCell ref="C4:H4"/>
    <mergeCell ref="C5:H5"/>
    <mergeCell ref="C14:H14"/>
    <mergeCell ref="C13:H13"/>
    <mergeCell ref="C12:H12"/>
    <mergeCell ref="C11:H11"/>
    <mergeCell ref="C6:H6"/>
    <mergeCell ref="C7:H7"/>
    <mergeCell ref="C8:H8"/>
    <mergeCell ref="C9:H9"/>
    <mergeCell ref="C10:H10"/>
  </mergeCells>
  <conditionalFormatting sqref="C10:H10">
    <cfRule type="expression" dxfId="1" priority="1">
      <formula>C9=1</formula>
    </cfRule>
    <cfRule type="expression" dxfId="0" priority="2">
      <formula>AND(C9&lt;&gt;"",C9&lt;&gt;1)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workbookViewId="0"/>
  </sheetViews>
  <sheetFormatPr defaultRowHeight="13.7"/>
  <cols>
    <col min="1" max="1" width="12" customWidth="1"/>
    <col min="2" max="2" width="34" customWidth="1"/>
    <col min="3" max="3" width="42" customWidth="1"/>
  </cols>
  <sheetData>
    <row r="1" spans="1:3">
      <c r="A1" s="3" t="s">
        <v>10</v>
      </c>
      <c r="B1" s="1" t="s">
        <v>11</v>
      </c>
      <c r="C1" s="1" t="s">
        <v>13</v>
      </c>
    </row>
    <row r="2" spans="1:3">
      <c r="A2" s="4" t="s">
        <v>14</v>
      </c>
      <c r="B2" s="2" t="s">
        <v>15</v>
      </c>
      <c r="C2" s="2" t="s">
        <v>16</v>
      </c>
    </row>
    <row r="3" spans="1:3">
      <c r="A3" s="4" t="s">
        <v>17</v>
      </c>
      <c r="B3" s="2" t="s">
        <v>18</v>
      </c>
      <c r="C3" s="2" t="s">
        <v>19</v>
      </c>
    </row>
    <row r="4" spans="1:3">
      <c r="A4" s="4" t="s">
        <v>20</v>
      </c>
      <c r="B4" s="2" t="s">
        <v>21</v>
      </c>
      <c r="C4" s="2" t="s">
        <v>19</v>
      </c>
    </row>
    <row r="5" spans="1:3">
      <c r="A5" s="4" t="s">
        <v>22</v>
      </c>
      <c r="B5" s="2" t="s">
        <v>23</v>
      </c>
      <c r="C5" s="2" t="s">
        <v>19</v>
      </c>
    </row>
    <row r="6" spans="1:3">
      <c r="A6" s="4" t="s">
        <v>24</v>
      </c>
      <c r="B6" s="2" t="s">
        <v>25</v>
      </c>
      <c r="C6" s="2" t="s">
        <v>19</v>
      </c>
    </row>
    <row r="7" spans="1:3">
      <c r="A7" s="4" t="s">
        <v>26</v>
      </c>
      <c r="B7" s="2" t="s">
        <v>27</v>
      </c>
      <c r="C7" s="2" t="s">
        <v>19</v>
      </c>
    </row>
    <row r="8" spans="1:3">
      <c r="A8" s="4" t="s">
        <v>28</v>
      </c>
      <c r="B8" s="2" t="s">
        <v>29</v>
      </c>
      <c r="C8" s="2" t="s">
        <v>19</v>
      </c>
    </row>
    <row r="9" spans="1:3">
      <c r="A9" s="4" t="s">
        <v>30</v>
      </c>
      <c r="B9" s="2" t="s">
        <v>31</v>
      </c>
      <c r="C9" s="2" t="s">
        <v>19</v>
      </c>
    </row>
    <row r="10" spans="1:3">
      <c r="A10" s="4" t="s">
        <v>32</v>
      </c>
      <c r="B10" s="2" t="s">
        <v>33</v>
      </c>
      <c r="C10" s="2" t="s">
        <v>19</v>
      </c>
    </row>
    <row r="11" spans="1:3">
      <c r="A11" s="4" t="s">
        <v>34</v>
      </c>
      <c r="B11" s="2" t="s">
        <v>35</v>
      </c>
      <c r="C11" s="2" t="s">
        <v>19</v>
      </c>
    </row>
    <row r="12" spans="1:3">
      <c r="A12" s="4" t="s">
        <v>36</v>
      </c>
      <c r="B12" s="2" t="s">
        <v>37</v>
      </c>
      <c r="C12" s="2" t="s">
        <v>16</v>
      </c>
    </row>
    <row r="13" spans="1:3">
      <c r="A13" s="4" t="s">
        <v>38</v>
      </c>
      <c r="B13" s="2" t="s">
        <v>39</v>
      </c>
      <c r="C13" s="2" t="s">
        <v>19</v>
      </c>
    </row>
    <row r="14" spans="1:3">
      <c r="A14" s="4" t="s">
        <v>40</v>
      </c>
      <c r="B14" s="2" t="s">
        <v>41</v>
      </c>
      <c r="C14" s="2" t="s">
        <v>19</v>
      </c>
    </row>
    <row r="15" spans="1:3">
      <c r="A15" s="4" t="s">
        <v>42</v>
      </c>
      <c r="B15" s="2" t="s">
        <v>43</v>
      </c>
      <c r="C15" s="2" t="s">
        <v>44</v>
      </c>
    </row>
    <row r="16" spans="1:3">
      <c r="A16" s="4" t="s">
        <v>45</v>
      </c>
      <c r="B16" s="2" t="s">
        <v>46</v>
      </c>
      <c r="C16" s="2" t="s">
        <v>44</v>
      </c>
    </row>
    <row r="17" spans="1:3">
      <c r="A17" s="4" t="s">
        <v>47</v>
      </c>
      <c r="B17" s="2" t="s">
        <v>48</v>
      </c>
      <c r="C17" s="2" t="s">
        <v>19</v>
      </c>
    </row>
    <row r="18" spans="1:3">
      <c r="A18" s="4" t="s">
        <v>49</v>
      </c>
      <c r="B18" s="2" t="s">
        <v>50</v>
      </c>
      <c r="C18" s="2" t="s">
        <v>19</v>
      </c>
    </row>
    <row r="19" spans="1:3">
      <c r="A19" s="4" t="s">
        <v>51</v>
      </c>
      <c r="B19" s="2" t="s">
        <v>52</v>
      </c>
      <c r="C19" s="2" t="s">
        <v>19</v>
      </c>
    </row>
    <row r="20" spans="1:3">
      <c r="A20" s="4" t="s">
        <v>53</v>
      </c>
      <c r="B20" s="2" t="s">
        <v>54</v>
      </c>
      <c r="C20" s="2" t="s">
        <v>19</v>
      </c>
    </row>
    <row r="21" spans="1:3">
      <c r="A21" s="4" t="s">
        <v>55</v>
      </c>
      <c r="B21" s="2" t="s">
        <v>56</v>
      </c>
      <c r="C21" s="2" t="s">
        <v>19</v>
      </c>
    </row>
    <row r="22" spans="1:3">
      <c r="A22" s="4" t="s">
        <v>57</v>
      </c>
      <c r="B22" s="2" t="s">
        <v>58</v>
      </c>
      <c r="C22" s="2" t="s">
        <v>19</v>
      </c>
    </row>
    <row r="23" spans="1:3">
      <c r="A23" s="4" t="s">
        <v>59</v>
      </c>
      <c r="B23" s="2" t="s">
        <v>60</v>
      </c>
      <c r="C23" s="2" t="s">
        <v>19</v>
      </c>
    </row>
    <row r="24" spans="1:3">
      <c r="A24" s="4" t="s">
        <v>61</v>
      </c>
      <c r="B24" s="2" t="s">
        <v>62</v>
      </c>
      <c r="C24" s="2" t="s">
        <v>19</v>
      </c>
    </row>
    <row r="25" spans="1:3">
      <c r="A25" s="4" t="s">
        <v>63</v>
      </c>
      <c r="B25" s="2" t="s">
        <v>64</v>
      </c>
      <c r="C25" s="2" t="s">
        <v>19</v>
      </c>
    </row>
    <row r="26" spans="1:3">
      <c r="A26" s="4" t="s">
        <v>65</v>
      </c>
      <c r="B26" s="2" t="s">
        <v>66</v>
      </c>
      <c r="C26" s="2" t="s">
        <v>19</v>
      </c>
    </row>
    <row r="27" spans="1:3">
      <c r="A27" s="4" t="s">
        <v>67</v>
      </c>
      <c r="B27" s="2" t="s">
        <v>68</v>
      </c>
      <c r="C27" s="2" t="s">
        <v>44</v>
      </c>
    </row>
    <row r="28" spans="1:3">
      <c r="A28" s="4" t="s">
        <v>69</v>
      </c>
      <c r="B28" s="2" t="s">
        <v>70</v>
      </c>
      <c r="C28" s="2" t="s">
        <v>19</v>
      </c>
    </row>
    <row r="29" spans="1:3">
      <c r="A29" s="4" t="s">
        <v>71</v>
      </c>
      <c r="B29" s="2" t="s">
        <v>72</v>
      </c>
      <c r="C29" s="2" t="s">
        <v>44</v>
      </c>
    </row>
    <row r="30" spans="1:3">
      <c r="A30" s="4" t="s">
        <v>73</v>
      </c>
      <c r="B30" s="2" t="s">
        <v>74</v>
      </c>
      <c r="C30" s="2" t="s">
        <v>19</v>
      </c>
    </row>
    <row r="31" spans="1:3">
      <c r="A31" s="4" t="s">
        <v>75</v>
      </c>
      <c r="B31" s="2" t="s">
        <v>76</v>
      </c>
      <c r="C31" s="2" t="s">
        <v>19</v>
      </c>
    </row>
    <row r="32" spans="1:3">
      <c r="A32" s="4" t="s">
        <v>77</v>
      </c>
      <c r="B32" s="2" t="s">
        <v>78</v>
      </c>
      <c r="C32" s="2" t="s">
        <v>19</v>
      </c>
    </row>
    <row r="33" spans="1:3">
      <c r="A33" s="4" t="s">
        <v>79</v>
      </c>
      <c r="B33" s="2" t="s">
        <v>80</v>
      </c>
      <c r="C33" s="2" t="s">
        <v>19</v>
      </c>
    </row>
    <row r="34" spans="1:3">
      <c r="A34" s="4" t="s">
        <v>81</v>
      </c>
      <c r="B34" s="2" t="s">
        <v>82</v>
      </c>
      <c r="C34" s="2" t="s">
        <v>19</v>
      </c>
    </row>
    <row r="35" spans="1:3">
      <c r="A35" s="4" t="s">
        <v>83</v>
      </c>
      <c r="B35" s="2" t="s">
        <v>84</v>
      </c>
      <c r="C35" s="2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workbookViewId="0"/>
  </sheetViews>
  <sheetFormatPr defaultRowHeight="13.7"/>
  <cols>
    <col min="1" max="2" width="12" customWidth="1"/>
    <col min="3" max="3" width="22" customWidth="1"/>
  </cols>
  <sheetData>
    <row r="1" spans="1:3">
      <c r="A1" s="5" t="s">
        <v>85</v>
      </c>
      <c r="B1" s="5" t="s">
        <v>86</v>
      </c>
      <c r="C1" s="5" t="s">
        <v>87</v>
      </c>
    </row>
    <row r="2" spans="1:3">
      <c r="A2">
        <v>1</v>
      </c>
      <c r="B2">
        <f>VALUE(MID('اعتبارسنجی شبا'!C8,1,1))</f>
        <v>0</v>
      </c>
      <c r="C2">
        <f>MOD(B2,97)</f>
        <v>0</v>
      </c>
    </row>
    <row r="3" spans="1:3">
      <c r="A3">
        <v>2</v>
      </c>
      <c r="B3">
        <f>VALUE(MID('اعتبارسنجی شبا'!C8,2,1))</f>
        <v>1</v>
      </c>
      <c r="C3">
        <f t="shared" ref="C3:C29" si="0">MOD(C2*10+B3,97)</f>
        <v>1</v>
      </c>
    </row>
    <row r="4" spans="1:3">
      <c r="A4">
        <v>3</v>
      </c>
      <c r="B4">
        <f>VALUE(MID('اعتبارسنجی شبا'!C8,3,1))</f>
        <v>2</v>
      </c>
      <c r="C4">
        <f t="shared" si="0"/>
        <v>12</v>
      </c>
    </row>
    <row r="5" spans="1:3">
      <c r="A5">
        <v>4</v>
      </c>
      <c r="B5">
        <f>VALUE(MID('اعتبارسنجی شبا'!C8,4,1))</f>
        <v>0</v>
      </c>
      <c r="C5">
        <f t="shared" si="0"/>
        <v>23</v>
      </c>
    </row>
    <row r="6" spans="1:3">
      <c r="A6">
        <v>5</v>
      </c>
      <c r="B6">
        <f>VALUE(MID('اعتبارسنجی شبا'!C8,5,1))</f>
        <v>0</v>
      </c>
      <c r="C6">
        <f t="shared" si="0"/>
        <v>36</v>
      </c>
    </row>
    <row r="7" spans="1:3">
      <c r="A7">
        <v>6</v>
      </c>
      <c r="B7">
        <f>VALUE(MID('اعتبارسنجی شبا'!C8,6,1))</f>
        <v>1</v>
      </c>
      <c r="C7">
        <f t="shared" si="0"/>
        <v>70</v>
      </c>
    </row>
    <row r="8" spans="1:3">
      <c r="A8">
        <v>7</v>
      </c>
      <c r="B8">
        <f>VALUE(MID('اعتبارسنجی شبا'!C8,7,1))</f>
        <v>0</v>
      </c>
      <c r="C8">
        <f t="shared" si="0"/>
        <v>21</v>
      </c>
    </row>
    <row r="9" spans="1:3">
      <c r="A9">
        <v>8</v>
      </c>
      <c r="B9">
        <f>VALUE(MID('اعتبارسنجی شبا'!C8,8,1))</f>
        <v>0</v>
      </c>
      <c r="C9">
        <f t="shared" si="0"/>
        <v>16</v>
      </c>
    </row>
    <row r="10" spans="1:3">
      <c r="A10">
        <v>9</v>
      </c>
      <c r="B10">
        <f>VALUE(MID('اعتبارسنجی شبا'!C8,9,1))</f>
        <v>0</v>
      </c>
      <c r="C10">
        <f t="shared" si="0"/>
        <v>63</v>
      </c>
    </row>
    <row r="11" spans="1:3">
      <c r="A11">
        <v>10</v>
      </c>
      <c r="B11">
        <f>VALUE(MID('اعتبارسنجی شبا'!C8,10,1))</f>
        <v>0</v>
      </c>
      <c r="C11">
        <f t="shared" si="0"/>
        <v>48</v>
      </c>
    </row>
    <row r="12" spans="1:3">
      <c r="A12">
        <v>11</v>
      </c>
      <c r="B12">
        <f>VALUE(MID('اعتبارسنجی شبا'!C8,11,1))</f>
        <v>0</v>
      </c>
      <c r="C12">
        <f t="shared" si="0"/>
        <v>92</v>
      </c>
    </row>
    <row r="13" spans="1:3">
      <c r="A13">
        <v>12</v>
      </c>
      <c r="B13">
        <f>VALUE(MID('اعتبارسنجی شبا'!C8,12,1))</f>
        <v>0</v>
      </c>
      <c r="C13">
        <f t="shared" si="0"/>
        <v>47</v>
      </c>
    </row>
    <row r="14" spans="1:3">
      <c r="A14">
        <v>13</v>
      </c>
      <c r="B14">
        <f>VALUE(MID('اعتبارسنجی شبا'!C8,13,1))</f>
        <v>5</v>
      </c>
      <c r="C14">
        <f t="shared" si="0"/>
        <v>87</v>
      </c>
    </row>
    <row r="15" spans="1:3">
      <c r="A15">
        <v>14</v>
      </c>
      <c r="B15">
        <f>VALUE(MID('اعتبارسنجی شبا'!C8,14,1))</f>
        <v>4</v>
      </c>
      <c r="C15">
        <f t="shared" si="0"/>
        <v>1</v>
      </c>
    </row>
    <row r="16" spans="1:3">
      <c r="A16">
        <v>15</v>
      </c>
      <c r="B16">
        <f>VALUE(MID('اعتبارسنجی شبا'!C8,15,1))</f>
        <v>8</v>
      </c>
      <c r="C16">
        <f t="shared" si="0"/>
        <v>18</v>
      </c>
    </row>
    <row r="17" spans="1:3">
      <c r="A17">
        <v>16</v>
      </c>
      <c r="B17">
        <f>VALUE(MID('اعتبارسنجی شبا'!C8,16,1))</f>
        <v>1</v>
      </c>
      <c r="C17">
        <f t="shared" si="0"/>
        <v>84</v>
      </c>
    </row>
    <row r="18" spans="1:3">
      <c r="A18">
        <v>17</v>
      </c>
      <c r="B18">
        <f>VALUE(MID('اعتبارسنجی شبا'!C8,17,1))</f>
        <v>9</v>
      </c>
      <c r="C18">
        <f t="shared" si="0"/>
        <v>73</v>
      </c>
    </row>
    <row r="19" spans="1:3">
      <c r="A19">
        <v>18</v>
      </c>
      <c r="B19">
        <f>VALUE(MID('اعتبارسنجی شبا'!C8,18,1))</f>
        <v>2</v>
      </c>
      <c r="C19">
        <f t="shared" si="0"/>
        <v>53</v>
      </c>
    </row>
    <row r="20" spans="1:3">
      <c r="A20">
        <v>19</v>
      </c>
      <c r="B20">
        <f>VALUE(MID('اعتبارسنجی شبا'!C8,19,1))</f>
        <v>5</v>
      </c>
      <c r="C20">
        <f t="shared" si="0"/>
        <v>50</v>
      </c>
    </row>
    <row r="21" spans="1:3">
      <c r="A21">
        <v>20</v>
      </c>
      <c r="B21">
        <f>VALUE(MID('اعتبارسنجی شبا'!C8,20,1))</f>
        <v>2</v>
      </c>
      <c r="C21">
        <f t="shared" si="0"/>
        <v>17</v>
      </c>
    </row>
    <row r="22" spans="1:3">
      <c r="A22">
        <v>21</v>
      </c>
      <c r="B22">
        <f>VALUE(MID('اعتبارسنجی شبا'!C8,21,1))</f>
        <v>5</v>
      </c>
      <c r="C22">
        <f t="shared" si="0"/>
        <v>78</v>
      </c>
    </row>
    <row r="23" spans="1:3">
      <c r="A23">
        <v>22</v>
      </c>
      <c r="B23">
        <f>VALUE(MID('اعتبارسنجی شبا'!C8,22,1))</f>
        <v>1</v>
      </c>
      <c r="C23">
        <f t="shared" si="0"/>
        <v>5</v>
      </c>
    </row>
    <row r="24" spans="1:3">
      <c r="A24">
        <v>23</v>
      </c>
      <c r="B24">
        <f>VALUE(MID('اعتبارسنجی شبا'!C8,23,1))</f>
        <v>1</v>
      </c>
      <c r="C24">
        <f t="shared" si="0"/>
        <v>51</v>
      </c>
    </row>
    <row r="25" spans="1:3">
      <c r="A25">
        <v>24</v>
      </c>
      <c r="B25">
        <f>VALUE(MID('اعتبارسنجی شبا'!C8,24,1))</f>
        <v>8</v>
      </c>
      <c r="C25">
        <f t="shared" si="0"/>
        <v>33</v>
      </c>
    </row>
    <row r="26" spans="1:3">
      <c r="A26">
        <v>25</v>
      </c>
      <c r="B26">
        <f>VALUE(MID('اعتبارسنجی شبا'!C8,25,1))</f>
        <v>2</v>
      </c>
      <c r="C26">
        <f t="shared" si="0"/>
        <v>41</v>
      </c>
    </row>
    <row r="27" spans="1:3">
      <c r="A27">
        <v>26</v>
      </c>
      <c r="B27">
        <f>VALUE(MID('اعتبارسنجی شبا'!C8,26,1))</f>
        <v>7</v>
      </c>
      <c r="C27">
        <f t="shared" si="0"/>
        <v>29</v>
      </c>
    </row>
    <row r="28" spans="1:3">
      <c r="A28">
        <v>27</v>
      </c>
      <c r="B28">
        <f>VALUE(MID('اعتبارسنجی شبا'!C8,27,1))</f>
        <v>1</v>
      </c>
      <c r="C28">
        <f t="shared" si="0"/>
        <v>0</v>
      </c>
    </row>
    <row r="29" spans="1:3">
      <c r="A29">
        <v>28</v>
      </c>
      <c r="B29">
        <f>VALUE(MID('اعتبارسنجی شبا'!C8,28,1))</f>
        <v>1</v>
      </c>
      <c r="C29">
        <f t="shared" si="0"/>
        <v>1</v>
      </c>
    </row>
    <row r="31" spans="1:3">
      <c r="A31" t="s">
        <v>88</v>
      </c>
      <c r="C31">
        <f>C29</f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اعتبارسنجی شبا</vt:lpstr>
      <vt:lpstr>بانک‌ها</vt:lpstr>
      <vt:lpstr>محاسبات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Officebaz</dc:creator>
  <cp:lastModifiedBy>Officebaz</cp:lastModifiedBy>
  <dcterms:created xsi:type="dcterms:W3CDTF">2026-09-16T13:18:36Z</dcterms:created>
  <dcterms:modified xsi:type="dcterms:W3CDTF">2026-09-20T14:06:37Z</dcterms:modified>
</cp:coreProperties>
</file>